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7500" windowHeight="5244" activeTab="1"/>
  </bookViews>
  <sheets>
    <sheet name="затратный" sheetId="1" r:id="rId1"/>
    <sheet name="сравнительный" sheetId="2" r:id="rId2"/>
    <sheet name="согласование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<sst xmlns="http://schemas.openxmlformats.org/spreadsheetml/2006/main" count="108" uniqueCount="59">
  <si>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Ножницы кривошипные Н 3118</t>
  </si>
  <si>
    <t>Наименование</t>
  </si>
  <si>
    <t>Год выпуска</t>
  </si>
  <si>
    <t>ООО "ПКФ "ПРОМРЕСУРС", Ижевск, тел. (34145) 5-04-99</t>
  </si>
  <si>
    <t>Ножницы кривошипные НВ 3118</t>
  </si>
  <si>
    <t>Стоимость объекта анлога с учетом НДС, рублей</t>
  </si>
  <si>
    <t>Источник информации</t>
  </si>
  <si>
    <t>Объект-аналог 2</t>
  </si>
  <si>
    <t xml:space="preserve">Объект-аналог 1 </t>
  </si>
  <si>
    <t>Группа компаний ТСС, Самара, тел. (846) 276-83-23</t>
  </si>
  <si>
    <t>Объект-аналог 3</t>
  </si>
  <si>
    <t xml:space="preserve">ООО "Техмехкомплекс", Челябинск, (351)269-99-49 </t>
  </si>
  <si>
    <t>Техническое состояние</t>
  </si>
  <si>
    <t>Стоимость с учетом НДС, рублей</t>
  </si>
  <si>
    <t>Станкоцентр, Таганрог, тел. (8634) 322-450</t>
  </si>
  <si>
    <t>Объекты-аналоги</t>
  </si>
  <si>
    <t>ООО "ТСК", Москва, тел. (495) 772-12-03</t>
  </si>
  <si>
    <t>в рабочем состоянии</t>
  </si>
  <si>
    <t>ООО УРАЛСТАНКОСЕРВИС, Екатеринбург, тел. (343) 2183681</t>
  </si>
  <si>
    <t>Компания "АСВ", Москва, тел. (495) 332-34-34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</si>
  <si>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</si>
  <si>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</si>
  <si>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</si>
  <si>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</si>
  <si>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</si>
  <si>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</si>
  <si>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</si>
  <si>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</si>
  <si>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</si>
  <si>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</si>
  <si>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</si>
  <si>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</si>
  <si>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</si>
  <si>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</si>
  <si>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</si>
  <si>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</si>
  <si>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</si>
  <si>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</si>
  <si>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</si>
  <si>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</si>
  <si>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</si>
  <si>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</si>
  <si>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</si>
  <si>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</si>
  <si>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</si>
  <si>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Стоимость сравнительным</t>
  </si>
  <si>
    <t>Износ</t>
  </si>
  <si>
    <t>Медиана</t>
  </si>
  <si>
    <t>новый</t>
  </si>
  <si>
    <t xml:space="preserve">Износ </t>
  </si>
  <si>
    <t>Устаревание в абсол. Единицах</t>
  </si>
  <si>
    <t>СРАВНИТЕЛЬНЫЙ ПОДХОД</t>
  </si>
  <si>
    <t>ИЗНОС</t>
  </si>
  <si>
    <t>Полная восстановительная стоимость с учетом НДС</t>
  </si>
  <si>
    <t>Рыночная стоимость с учетом НДС, рублей</t>
  </si>
  <si>
    <t>Стоимость, полученная затратным подходом с учетом НДС, рублей</t>
  </si>
  <si>
    <t>Удельный вес</t>
  </si>
  <si>
    <t>Стоимость, полученная сравнительным подходом с учетом НДС, рублей</t>
  </si>
  <si>
    <t>Среднее значение (для меня)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</si>
</sst>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4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"/>
  <sheetViews>
    <sheetView workbookViewId="0" topLeftCell="A1">
      <selection activeCell="D7" sqref="D7"/>
    </sheetView>
  </sheetViews>
  <sheetFormatPr defaultColWidth="9.00390625" defaultRowHeight="12.75"/>
  <cols>
    <col min="1" max="1" width="8.875" style="1" customWidth="1"/>
    <col min="2" max="2" width="24.50390625" style="1" customWidth="1"/>
    <col min="3" max="3" width="8.875" style="2" customWidth="1"/>
    <col min="4" max="4" width="8.875" style="1" customWidth="1"/>
    <col min="5" max="5" width="10.125" style="1" bestFit="1" customWidth="1"/>
    <col min="6" max="7" width="8.875" style="1" customWidth="1"/>
    <col min="8" max="8" width="10.125" style="1" bestFit="1" customWidth="1"/>
    <col min="9" max="10" width="8.875" style="1" customWidth="1"/>
    <col min="11" max="11" width="10.125" style="1" bestFit="1" customWidth="1"/>
    <col min="12" max="12" width="8.875" style="1" customWidth="1"/>
    <col min="13" max="13" width="10.125" style="1" bestFit="1" customWidth="1"/>
    <col min="14" max="14" width="3.125" style="1" customWidth="1"/>
    <col min="15" max="15" width="10.125" style="1" bestFit="1" customWidth="1"/>
    <col min="16" max="16" width="8.875" style="1" customWidth="1"/>
    <col min="17" max="17" width="10.125" style="1" bestFit="1" customWidth="1"/>
    <col min="18" max="16384" width="8.875" style="1" customWidth="1"/>
  </cols>
  <sheetData>
    <row r="2" spans="2:17" ht="78.75">
      <c r="B2" s="12" t="s">
        <v>1</v>
      </c>
      <c r="C2" s="17" t="s">
        <v>2</v>
      </c>
      <c r="D2" s="12" t="s">
        <v>8</v>
      </c>
      <c r="E2" s="12" t="s">
        <v>5</v>
      </c>
      <c r="F2" s="12" t="s">
        <v>6</v>
      </c>
      <c r="G2" s="12" t="s">
        <v>7</v>
      </c>
      <c r="H2" s="12" t="s">
        <v>5</v>
      </c>
      <c r="I2" s="12" t="s">
        <v>6</v>
      </c>
      <c r="J2" s="12" t="s">
        <v>10</v>
      </c>
      <c r="K2" s="12" t="s">
        <v>5</v>
      </c>
      <c r="L2" s="12" t="s">
        <v>6</v>
      </c>
      <c r="M2" s="12" t="s">
        <v>47</v>
      </c>
      <c r="N2" s="18" t="s">
        <v>58</v>
      </c>
      <c r="O2" s="12" t="s">
        <v>53</v>
      </c>
      <c r="P2" s="12" t="s">
        <v>46</v>
      </c>
      <c r="Q2" s="12" t="s">
        <v>54</v>
      </c>
    </row>
    <row r="3" spans="2:17" ht="105">
      <c r="B3" s="12" t="s">
        <v>0</v>
      </c>
      <c r="C3" s="17">
        <v>1998</v>
      </c>
      <c r="D3" s="12" t="s">
        <v>4</v>
      </c>
      <c r="E3" s="12">
        <v>330000</v>
      </c>
      <c r="F3" s="12" t="s">
        <v>3</v>
      </c>
      <c r="G3" s="12" t="s">
        <v>4</v>
      </c>
      <c r="H3" s="12">
        <v>359700</v>
      </c>
      <c r="I3" s="12" t="s">
        <v>9</v>
      </c>
      <c r="J3" s="12" t="s">
        <v>4</v>
      </c>
      <c r="K3" s="12">
        <v>350000</v>
      </c>
      <c r="L3" s="12" t="s">
        <v>11</v>
      </c>
      <c r="M3" s="12">
        <f>MEDIAN(E3,H3,K3)</f>
        <v>350000</v>
      </c>
      <c r="N3" s="18">
        <f>(E3+H3+K3)/3</f>
        <v>346566.6666666667</v>
      </c>
      <c r="O3" s="12">
        <f>M3</f>
        <v>350000</v>
      </c>
      <c r="P3" s="12">
        <f>сравнительный!C54</f>
        <v>0.31</v>
      </c>
      <c r="Q3" s="12">
        <f>O3*(1-P3)</f>
        <v>241499.99999999997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5"/>
  <sheetViews>
    <sheetView tabSelected="1" workbookViewId="0" topLeftCell="A31">
      <selection activeCell="C48" sqref="C48"/>
    </sheetView>
  </sheetViews>
  <sheetFormatPr defaultColWidth="9.00390625" defaultRowHeight="12.75"/>
  <cols>
    <col min="1" max="1" width="8.875" style="1" customWidth="1"/>
    <col min="2" max="2" width="28.50390625" style="1" customWidth="1"/>
    <col min="3" max="3" width="12.50390625" style="2" customWidth="1"/>
    <col min="4" max="4" width="8.875" style="1" customWidth="1"/>
    <col min="5" max="5" width="10.125" style="1" bestFit="1" customWidth="1"/>
    <col min="6" max="7" width="8.875" style="1" customWidth="1"/>
    <col min="8" max="9" width="10.125" style="1" bestFit="1" customWidth="1"/>
    <col min="10" max="10" width="8.875" style="1" customWidth="1"/>
    <col min="11" max="11" width="10.125" style="1" bestFit="1" customWidth="1"/>
    <col min="12" max="16384" width="8.875" style="1" customWidth="1"/>
  </cols>
  <sheetData>
    <row r="2" ht="13.5" thickBot="1"/>
    <row r="3" spans="2:9" ht="66" thickBot="1">
      <c r="B3" s="4" t="s">
        <v>1</v>
      </c>
      <c r="C3" s="5" t="s">
        <v>2</v>
      </c>
      <c r="D3" s="4" t="s">
        <v>12</v>
      </c>
      <c r="E3" s="4" t="s">
        <v>13</v>
      </c>
      <c r="F3" s="4" t="s">
        <v>6</v>
      </c>
      <c r="H3" s="21" t="s">
        <v>48</v>
      </c>
      <c r="I3" s="22">
        <f>затратный!O3</f>
        <v>350000</v>
      </c>
    </row>
    <row r="4" spans="2:6" ht="12.75">
      <c r="B4" s="4" t="s">
        <v>0</v>
      </c>
      <c r="C4" s="5">
        <v>1998</v>
      </c>
      <c r="D4" s="4"/>
      <c r="E4" s="4"/>
      <c r="F4" s="4"/>
    </row>
    <row r="5" spans="2:9" s="3" customFormat="1" ht="52.5">
      <c r="B5" s="6" t="s">
        <v>15</v>
      </c>
      <c r="C5" s="7"/>
      <c r="D5" s="6"/>
      <c r="E5" s="6"/>
      <c r="F5" s="6"/>
      <c r="H5" s="13" t="s">
        <v>50</v>
      </c>
      <c r="I5" s="13" t="s">
        <v>49</v>
      </c>
    </row>
    <row r="6" spans="2:9" ht="118.5">
      <c r="B6" s="4" t="s">
        <v>0</v>
      </c>
      <c r="C6" s="5">
        <v>2000</v>
      </c>
      <c r="D6" s="4" t="s">
        <v>17</v>
      </c>
      <c r="E6" s="4">
        <v>259700</v>
      </c>
      <c r="F6" s="4" t="s">
        <v>18</v>
      </c>
      <c r="H6" s="12">
        <f>$I$3-E6</f>
        <v>90300</v>
      </c>
      <c r="I6" s="12">
        <f>H6/$I$3</f>
        <v>0.258</v>
      </c>
    </row>
    <row r="7" spans="2:9" ht="78.75">
      <c r="B7" s="4" t="s">
        <v>0</v>
      </c>
      <c r="C7" s="5">
        <v>1985</v>
      </c>
      <c r="D7" s="4" t="s">
        <v>17</v>
      </c>
      <c r="E7" s="4">
        <v>145000</v>
      </c>
      <c r="F7" s="4" t="s">
        <v>19</v>
      </c>
      <c r="H7" s="12">
        <f>$I$3-E7</f>
        <v>205000</v>
      </c>
      <c r="I7" s="12">
        <f>H7/$I$3</f>
        <v>0.5857142857142857</v>
      </c>
    </row>
    <row r="8" spans="2:9" ht="78.75">
      <c r="B8" s="4" t="s">
        <v>0</v>
      </c>
      <c r="C8" s="5">
        <v>1988</v>
      </c>
      <c r="D8" s="4" t="s">
        <v>17</v>
      </c>
      <c r="E8" s="4">
        <v>160000</v>
      </c>
      <c r="F8" s="4" t="s">
        <v>14</v>
      </c>
      <c r="H8" s="12">
        <f>$I$3-E8</f>
        <v>190000</v>
      </c>
      <c r="I8" s="12">
        <f>H8/$I$3</f>
        <v>0.5428571428571428</v>
      </c>
    </row>
    <row r="9" spans="2:9" ht="78.75">
      <c r="B9" s="4" t="s">
        <v>0</v>
      </c>
      <c r="C9" s="5">
        <v>1980</v>
      </c>
      <c r="D9" s="4" t="s">
        <v>17</v>
      </c>
      <c r="E9" s="4">
        <v>120000</v>
      </c>
      <c r="F9" s="4" t="s">
        <v>16</v>
      </c>
      <c r="H9" s="12">
        <f>$I$3-E9</f>
        <v>230000</v>
      </c>
      <c r="I9" s="12">
        <f>H9/$I$3</f>
        <v>0.6571428571428571</v>
      </c>
    </row>
    <row r="11" ht="12.75">
      <c r="B11" s="3" t="s">
        <v>51</v>
      </c>
    </row>
    <row r="12" spans="2:10" ht="12.75">
      <c r="B12" t="s">
        <v>20</v>
      </c>
      <c r="C12"/>
      <c r="D12"/>
      <c r="E12"/>
      <c r="F12"/>
      <c r="G12"/>
      <c r="H12"/>
      <c r="I12"/>
      <c r="J12"/>
    </row>
    <row r="13" spans="2:10" ht="13.5" thickBot="1">
      <c r="B13"/>
      <c r="C13"/>
      <c r="D13"/>
      <c r="E13"/>
      <c r="F13"/>
      <c r="G13"/>
      <c r="H13"/>
      <c r="I13"/>
      <c r="J13"/>
    </row>
    <row r="14" spans="2:10" ht="12.75">
      <c r="B14" s="11" t="s">
        <v>21</v>
      </c>
      <c r="C14" s="11"/>
      <c r="D14"/>
      <c r="E14"/>
      <c r="F14"/>
      <c r="G14"/>
      <c r="H14"/>
      <c r="I14"/>
      <c r="J14"/>
    </row>
    <row r="15" spans="2:10" ht="12.75">
      <c r="B15" s="8" t="s">
        <v>22</v>
      </c>
      <c r="C15" s="8">
        <v>0.9920616151322196</v>
      </c>
      <c r="D15"/>
      <c r="E15"/>
      <c r="F15"/>
      <c r="G15"/>
      <c r="H15"/>
      <c r="I15"/>
      <c r="J15"/>
    </row>
    <row r="16" spans="2:10" ht="12.75">
      <c r="B16" s="8" t="s">
        <v>23</v>
      </c>
      <c r="C16" s="8">
        <v>0.9841862482187481</v>
      </c>
      <c r="D16"/>
      <c r="E16"/>
      <c r="F16"/>
      <c r="G16"/>
      <c r="H16"/>
      <c r="I16"/>
      <c r="J16"/>
    </row>
    <row r="17" spans="2:10" ht="12.75">
      <c r="B17" s="8" t="s">
        <v>24</v>
      </c>
      <c r="C17" s="8">
        <v>0.9762793723281222</v>
      </c>
      <c r="D17"/>
      <c r="E17"/>
      <c r="F17"/>
      <c r="G17"/>
      <c r="H17"/>
      <c r="I17"/>
      <c r="J17"/>
    </row>
    <row r="18" spans="2:10" ht="12.75">
      <c r="B18" s="8" t="s">
        <v>25</v>
      </c>
      <c r="C18" s="8">
        <v>9437.978812222951</v>
      </c>
      <c r="D18"/>
      <c r="E18"/>
      <c r="F18"/>
      <c r="G18"/>
      <c r="H18"/>
      <c r="I18"/>
      <c r="J18"/>
    </row>
    <row r="19" spans="2:10" ht="13.5" thickBot="1">
      <c r="B19" s="9" t="s">
        <v>26</v>
      </c>
      <c r="C19" s="9">
        <v>4</v>
      </c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2:10" ht="13.5" thickBot="1">
      <c r="B21" t="s">
        <v>27</v>
      </c>
      <c r="C21"/>
      <c r="D21"/>
      <c r="E21"/>
      <c r="F21"/>
      <c r="G21"/>
      <c r="H21"/>
      <c r="I21"/>
      <c r="J21"/>
    </row>
    <row r="22" spans="2:10" ht="12.75">
      <c r="B22" s="10"/>
      <c r="C22" s="10" t="s">
        <v>32</v>
      </c>
      <c r="D22" s="10" t="s">
        <v>33</v>
      </c>
      <c r="E22" s="10" t="s">
        <v>34</v>
      </c>
      <c r="F22" s="10" t="s">
        <v>35</v>
      </c>
      <c r="G22" s="10" t="s">
        <v>36</v>
      </c>
      <c r="H22"/>
      <c r="I22"/>
      <c r="J22"/>
    </row>
    <row r="23" spans="2:10" ht="12.75">
      <c r="B23" s="8" t="s">
        <v>28</v>
      </c>
      <c r="C23" s="8">
        <v>1</v>
      </c>
      <c r="D23" s="8">
        <v>11087416611.880062</v>
      </c>
      <c r="E23" s="8">
        <v>11087416611.880062</v>
      </c>
      <c r="F23" s="8">
        <v>124.47220138936997</v>
      </c>
      <c r="G23" s="8">
        <v>0.007938384867081554</v>
      </c>
      <c r="H23"/>
      <c r="I23"/>
      <c r="J23"/>
    </row>
    <row r="24" spans="2:10" ht="12.75">
      <c r="B24" s="8" t="s">
        <v>29</v>
      </c>
      <c r="C24" s="8">
        <v>2</v>
      </c>
      <c r="D24" s="8">
        <v>178150888.11993867</v>
      </c>
      <c r="E24" s="8">
        <v>89075444.05996934</v>
      </c>
      <c r="F24" s="8"/>
      <c r="G24" s="8"/>
      <c r="H24"/>
      <c r="I24"/>
      <c r="J24"/>
    </row>
    <row r="25" spans="2:10" ht="13.5" thickBot="1">
      <c r="B25" s="9" t="s">
        <v>30</v>
      </c>
      <c r="C25" s="9">
        <v>3</v>
      </c>
      <c r="D25" s="9">
        <v>11265567500</v>
      </c>
      <c r="E25" s="9"/>
      <c r="F25" s="9"/>
      <c r="G25" s="9"/>
      <c r="H25"/>
      <c r="I25"/>
      <c r="J25"/>
    </row>
    <row r="26" spans="2:10" ht="13.5" thickBot="1">
      <c r="B26"/>
      <c r="C26"/>
      <c r="D26"/>
      <c r="E26"/>
      <c r="F26"/>
      <c r="G26"/>
      <c r="H26"/>
      <c r="I26"/>
      <c r="J26"/>
    </row>
    <row r="27" spans="2:10" ht="12.75">
      <c r="B27" s="10"/>
      <c r="C27" s="10" t="s">
        <v>37</v>
      </c>
      <c r="D27" s="10" t="s">
        <v>25</v>
      </c>
      <c r="E27" s="10" t="s">
        <v>38</v>
      </c>
      <c r="F27" s="10" t="s">
        <v>39</v>
      </c>
      <c r="G27" s="10" t="s">
        <v>40</v>
      </c>
      <c r="H27" s="10" t="s">
        <v>41</v>
      </c>
      <c r="I27" s="10" t="s">
        <v>42</v>
      </c>
      <c r="J27" s="10" t="s">
        <v>43</v>
      </c>
    </row>
    <row r="28" spans="2:10" ht="12.75">
      <c r="B28" s="8" t="s">
        <v>31</v>
      </c>
      <c r="C28" s="8">
        <v>-14049055.017373541</v>
      </c>
      <c r="D28" s="8">
        <v>1274598.5280580674</v>
      </c>
      <c r="E28" s="8">
        <v>-11.022337393389412</v>
      </c>
      <c r="F28" s="8">
        <v>0.0081307502275754</v>
      </c>
      <c r="G28" s="8">
        <v>-19533213.67125193</v>
      </c>
      <c r="H28" s="8">
        <v>-8564896.36349515</v>
      </c>
      <c r="I28" s="8">
        <v>-19533213.67125193</v>
      </c>
      <c r="J28" s="8">
        <v>-8564896.36349515</v>
      </c>
    </row>
    <row r="29" spans="2:10" ht="13.5" thickBot="1">
      <c r="B29" s="9" t="s">
        <v>44</v>
      </c>
      <c r="C29" s="9">
        <v>7152.133794730813</v>
      </c>
      <c r="D29" s="9">
        <v>641.0611303361158</v>
      </c>
      <c r="E29" s="9">
        <v>11.15671104716779</v>
      </c>
      <c r="F29" s="9">
        <v>0.007938384867042111</v>
      </c>
      <c r="G29" s="9">
        <v>4393.868452188611</v>
      </c>
      <c r="H29" s="9">
        <v>9910.399137273016</v>
      </c>
      <c r="I29" s="9">
        <v>4393.868452188611</v>
      </c>
      <c r="J29" s="9">
        <v>9910.399137273016</v>
      </c>
    </row>
    <row r="30" spans="2:10" ht="12.75">
      <c r="B30"/>
      <c r="C30"/>
      <c r="D30"/>
      <c r="E30"/>
      <c r="F30"/>
      <c r="G30"/>
      <c r="H30"/>
      <c r="I30"/>
      <c r="J30"/>
    </row>
    <row r="31" spans="2:10" ht="13.5" thickBot="1">
      <c r="B31"/>
      <c r="C31"/>
      <c r="D31"/>
      <c r="E31"/>
      <c r="F31"/>
      <c r="G31"/>
      <c r="H31"/>
      <c r="I31"/>
      <c r="J31"/>
    </row>
    <row r="32" spans="2:11" ht="13.5" thickBot="1">
      <c r="B32" s="19" t="s">
        <v>45</v>
      </c>
      <c r="C32" s="20">
        <f>C28+C29*1998</f>
        <v>240908.3044986222</v>
      </c>
      <c r="D32"/>
      <c r="E32"/>
      <c r="F32"/>
      <c r="G32"/>
      <c r="H32"/>
      <c r="I32"/>
      <c r="J32"/>
      <c r="K32"/>
    </row>
    <row r="34" ht="12.75">
      <c r="B34" s="3" t="s">
        <v>52</v>
      </c>
    </row>
    <row r="35" spans="2:10" ht="12.75">
      <c r="B35" t="s">
        <v>20</v>
      </c>
      <c r="C35"/>
      <c r="D35"/>
      <c r="E35"/>
      <c r="F35"/>
      <c r="G35"/>
      <c r="H35"/>
      <c r="I35"/>
      <c r="J35"/>
    </row>
    <row r="36" spans="2:10" ht="13.5" thickBot="1">
      <c r="B36"/>
      <c r="C36"/>
      <c r="D36"/>
      <c r="E36"/>
      <c r="F36"/>
      <c r="G36"/>
      <c r="H36"/>
      <c r="I36"/>
      <c r="J36"/>
    </row>
    <row r="37" spans="2:10" ht="12.75">
      <c r="B37" s="11" t="s">
        <v>21</v>
      </c>
      <c r="C37" s="11"/>
      <c r="D37"/>
      <c r="E37"/>
      <c r="F37"/>
      <c r="G37"/>
      <c r="H37"/>
      <c r="I37"/>
      <c r="J37"/>
    </row>
    <row r="38" spans="2:10" ht="12.75">
      <c r="B38" s="8" t="s">
        <v>22</v>
      </c>
      <c r="C38" s="8">
        <v>0.9920616151322178</v>
      </c>
      <c r="D38"/>
      <c r="E38"/>
      <c r="F38"/>
      <c r="G38"/>
      <c r="H38"/>
      <c r="I38"/>
      <c r="J38"/>
    </row>
    <row r="39" spans="2:10" ht="12.75">
      <c r="B39" s="8" t="s">
        <v>23</v>
      </c>
      <c r="C39" s="8">
        <v>0.9841862482187447</v>
      </c>
      <c r="D39"/>
      <c r="E39"/>
      <c r="F39"/>
      <c r="G39"/>
      <c r="H39"/>
      <c r="I39"/>
      <c r="J39"/>
    </row>
    <row r="40" spans="2:10" ht="12.75">
      <c r="B40" s="8" t="s">
        <v>24</v>
      </c>
      <c r="C40" s="8">
        <v>0.9762793723281171</v>
      </c>
      <c r="D40"/>
      <c r="E40"/>
      <c r="F40"/>
      <c r="G40"/>
      <c r="H40"/>
      <c r="I40"/>
      <c r="J40"/>
    </row>
    <row r="41" spans="2:10" ht="12.75">
      <c r="B41" s="8" t="s">
        <v>25</v>
      </c>
      <c r="C41" s="8">
        <v>0.02696565374921125</v>
      </c>
      <c r="D41"/>
      <c r="E41"/>
      <c r="F41"/>
      <c r="G41"/>
      <c r="H41"/>
      <c r="I41"/>
      <c r="J41"/>
    </row>
    <row r="42" spans="2:10" ht="13.5" thickBot="1">
      <c r="B42" s="9" t="s">
        <v>26</v>
      </c>
      <c r="C42" s="9">
        <v>4</v>
      </c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3.5" thickBot="1">
      <c r="B44" t="s">
        <v>27</v>
      </c>
      <c r="C44"/>
      <c r="D44"/>
      <c r="E44"/>
      <c r="F44"/>
      <c r="G44"/>
      <c r="H44"/>
      <c r="I44"/>
      <c r="J44"/>
    </row>
    <row r="45" spans="2:10" ht="12.75">
      <c r="B45" s="10"/>
      <c r="C45" s="10" t="s">
        <v>32</v>
      </c>
      <c r="D45" s="10" t="s">
        <v>33</v>
      </c>
      <c r="E45" s="10" t="s">
        <v>34</v>
      </c>
      <c r="F45" s="10" t="s">
        <v>35</v>
      </c>
      <c r="G45" s="10" t="s">
        <v>36</v>
      </c>
      <c r="H45"/>
      <c r="I45"/>
      <c r="J45"/>
    </row>
    <row r="46" spans="2:10" ht="12.75">
      <c r="B46" s="8" t="s">
        <v>28</v>
      </c>
      <c r="C46" s="8">
        <v>1</v>
      </c>
      <c r="D46" s="8">
        <v>0.0905095233622859</v>
      </c>
      <c r="E46" s="8">
        <v>0.0905095233622859</v>
      </c>
      <c r="F46" s="8">
        <v>124.47220138934348</v>
      </c>
      <c r="G46" s="8">
        <v>0.007938384867083221</v>
      </c>
      <c r="H46"/>
      <c r="I46"/>
      <c r="J46"/>
    </row>
    <row r="47" spans="2:10" ht="12.75">
      <c r="B47" s="8" t="s">
        <v>29</v>
      </c>
      <c r="C47" s="8">
        <v>2</v>
      </c>
      <c r="D47" s="8">
        <v>0.0014542929642447017</v>
      </c>
      <c r="E47" s="8">
        <v>0.0007271464821223509</v>
      </c>
      <c r="F47" s="8"/>
      <c r="G47" s="8"/>
      <c r="H47"/>
      <c r="I47"/>
      <c r="J47"/>
    </row>
    <row r="48" spans="2:10" ht="13.5" thickBot="1">
      <c r="B48" s="9" t="s">
        <v>30</v>
      </c>
      <c r="C48" s="9">
        <v>3</v>
      </c>
      <c r="D48" s="9">
        <v>0.09196381632653061</v>
      </c>
      <c r="E48" s="9"/>
      <c r="F48" s="9"/>
      <c r="G48" s="9"/>
      <c r="H48"/>
      <c r="I48"/>
      <c r="J48"/>
    </row>
    <row r="49" spans="2:10" ht="13.5" thickBot="1">
      <c r="B49"/>
      <c r="C49"/>
      <c r="D49"/>
      <c r="E49"/>
      <c r="F49"/>
      <c r="G49"/>
      <c r="H49"/>
      <c r="I49"/>
      <c r="J49"/>
    </row>
    <row r="50" spans="2:10" ht="12.75">
      <c r="B50" s="10"/>
      <c r="C50" s="10" t="s">
        <v>37</v>
      </c>
      <c r="D50" s="10" t="s">
        <v>25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  <c r="J50" s="10" t="s">
        <v>43</v>
      </c>
    </row>
    <row r="51" spans="2:10" ht="12.75">
      <c r="B51" s="8" t="s">
        <v>31</v>
      </c>
      <c r="C51" s="8">
        <v>41.14015719250577</v>
      </c>
      <c r="D51" s="8">
        <v>3.6417100801662876</v>
      </c>
      <c r="E51" s="8">
        <v>11.296933662173137</v>
      </c>
      <c r="F51" s="8">
        <v>0.007744807571301946</v>
      </c>
      <c r="G51" s="8">
        <v>25.4711324671373</v>
      </c>
      <c r="H51" s="8">
        <v>56.80918191787424</v>
      </c>
      <c r="I51" s="8">
        <v>25.4711324671373</v>
      </c>
      <c r="J51" s="8">
        <v>56.80918191787424</v>
      </c>
    </row>
    <row r="52" spans="2:10" ht="13.5" thickBot="1">
      <c r="B52" s="9" t="s">
        <v>44</v>
      </c>
      <c r="C52" s="9">
        <v>-0.020434667984950177</v>
      </c>
      <c r="D52" s="9">
        <v>0.0018316032295319507</v>
      </c>
      <c r="E52" s="9">
        <v>-11.156711047169352</v>
      </c>
      <c r="F52" s="9">
        <v>0.00793838486703992</v>
      </c>
      <c r="G52" s="9">
        <v>-0.02831542610650015</v>
      </c>
      <c r="H52" s="9">
        <v>-0.012553909863400204</v>
      </c>
      <c r="I52" s="9">
        <v>-0.02831542610650015</v>
      </c>
      <c r="J52" s="9">
        <v>-0.012553909863400204</v>
      </c>
    </row>
    <row r="53" spans="2:10" ht="13.5" thickBot="1">
      <c r="B53"/>
      <c r="C53"/>
      <c r="D53"/>
      <c r="E53"/>
      <c r="F53"/>
      <c r="G53"/>
      <c r="H53"/>
      <c r="I53"/>
      <c r="J53"/>
    </row>
    <row r="54" spans="2:10" ht="13.5" thickBot="1">
      <c r="B54" s="23" t="s">
        <v>46</v>
      </c>
      <c r="C54" s="24">
        <f>ROUND(C51+C52*1998,2)</f>
        <v>0.31</v>
      </c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"/>
  <sheetViews>
    <sheetView workbookViewId="0" topLeftCell="A1">
      <selection activeCell="E12" sqref="E12"/>
    </sheetView>
  </sheetViews>
  <sheetFormatPr defaultColWidth="9.00390625" defaultRowHeight="12.75"/>
  <cols>
    <col min="2" max="2" width="22.875" style="0" customWidth="1"/>
    <col min="3" max="3" width="17.50390625" style="0" customWidth="1"/>
    <col min="5" max="5" width="15.375" style="0" customWidth="1"/>
    <col min="7" max="7" width="12.375" style="0" customWidth="1"/>
  </cols>
  <sheetData>
    <row r="2" spans="2:7" ht="92.25">
      <c r="B2" s="14" t="s">
        <v>1</v>
      </c>
      <c r="C2" s="15" t="s">
        <v>55</v>
      </c>
      <c r="D2" s="15" t="s">
        <v>56</v>
      </c>
      <c r="E2" s="15" t="s">
        <v>57</v>
      </c>
      <c r="F2" s="15" t="s">
        <v>56</v>
      </c>
      <c r="G2" s="15" t="s">
        <v>54</v>
      </c>
    </row>
    <row r="3" spans="2:7" ht="26.25">
      <c r="B3" s="12" t="s">
        <v>0</v>
      </c>
      <c r="C3" s="16">
        <f>затратный!Q3</f>
        <v>241499.99999999997</v>
      </c>
      <c r="D3" s="14">
        <v>0.5</v>
      </c>
      <c r="E3" s="16">
        <f>сравнительный!C32</f>
        <v>240908.3044986222</v>
      </c>
      <c r="F3" s="14">
        <v>0.5</v>
      </c>
      <c r="G3" s="16">
        <f>(C3*D3)+(E3*F3)</f>
        <v>241204.1522493111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Тевелев Владимир Валерьевич</dc:creator>
  <cp:keywords/>
  <dc:description/>
  <cp:lastModifiedBy>Тевелев Владимир Валерьевич</cp:lastModifiedBy>
  <dcterms:created xsi:type="dcterms:W3CDTF">2000-07-10T09:28:30Z</dcterms:created>
  <dcterms:modified xsi:type="dcterms:W3CDTF">2000-07-10T11:52:58Z</dcterms:modified>
  <cp:category/>
  <cp:version/>
  <cp:contentType/>
  <cp:contentStatus/>
</cp:coreProperties>
</file>